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2"/>
  <workbookPr/>
  <mc:AlternateContent xmlns:mc="http://schemas.openxmlformats.org/markup-compatibility/2006">
    <mc:Choice Requires="x15">
      <x15ac:absPath xmlns:x15ac="http://schemas.microsoft.com/office/spreadsheetml/2010/11/ac" url="https://d.docs.live.net/fe7bc3f5977252ca/UIS/Recursos para proyectos de grado/"/>
    </mc:Choice>
  </mc:AlternateContent>
  <xr:revisionPtr revIDLastSave="563" documentId="8_{E698B301-FD08-48A5-8C36-00156390BA04}" xr6:coauthVersionLast="47" xr6:coauthVersionMax="47" xr10:uidLastSave="{38730BC1-BA99-4BF8-A050-AB4CC474435B}"/>
  <bookViews>
    <workbookView xWindow="-120" yWindow="-120" windowWidth="29040" windowHeight="15720" xr2:uid="{AF9E9BA8-F1BC-4F19-9674-8184052C668C}"/>
  </bookViews>
  <sheets>
    <sheet name="Formato" sheetId="2" r:id="rId1"/>
    <sheet name="Rúbrica" sheetId="1" r:id="rId2"/>
  </sheets>
  <definedNames>
    <definedName name="_xlnm.Print_Area" localSheetId="0">Formato!$C$1:$H$53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2" l="1"/>
  <c r="H32" i="2"/>
  <c r="H29" i="2"/>
  <c r="H25" i="2"/>
  <c r="K36" i="2" l="1"/>
  <c r="J41" i="2"/>
  <c r="G24" i="2"/>
  <c r="K24" i="2" s="1"/>
  <c r="H24" i="2" s="1"/>
  <c r="D15" i="2"/>
  <c r="O20" i="2"/>
  <c r="G38" i="2"/>
  <c r="G39" i="2"/>
  <c r="G40" i="2"/>
  <c r="G37" i="2"/>
  <c r="G34" i="2"/>
  <c r="G35" i="2"/>
  <c r="G33" i="2"/>
  <c r="G31" i="2"/>
  <c r="G30" i="2"/>
  <c r="G28" i="2"/>
  <c r="G27" i="2"/>
  <c r="G26" i="2"/>
  <c r="K40" i="2" l="1"/>
  <c r="K39" i="2"/>
  <c r="K38" i="2"/>
  <c r="K37" i="2"/>
  <c r="K28" i="2"/>
  <c r="K27" i="2"/>
  <c r="K26" i="2"/>
  <c r="K25" i="2" s="1"/>
  <c r="K30" i="2"/>
  <c r="K35" i="2" l="1"/>
  <c r="K34" i="2"/>
  <c r="K32" i="2" s="1"/>
  <c r="K33" i="2"/>
  <c r="K31" i="2"/>
  <c r="K29" i="2" s="1"/>
  <c r="O21" i="2"/>
  <c r="O19" i="2" s="1"/>
  <c r="K41" i="2" l="1"/>
  <c r="B24" i="2"/>
  <c r="B41" i="2" s="1"/>
  <c r="B25" i="2"/>
  <c r="H41" i="2" l="1"/>
  <c r="B32" i="2"/>
  <c r="B36" i="2"/>
  <c r="B29" i="2"/>
  <c r="G41" i="2"/>
  <c r="D17" i="2" l="1"/>
</calcChain>
</file>

<file path=xl/sharedStrings.xml><?xml version="1.0" encoding="utf-8"?>
<sst xmlns="http://schemas.openxmlformats.org/spreadsheetml/2006/main" count="156" uniqueCount="127">
  <si>
    <t>UNIVERSIDAD INDUSTRIAL DE SANTANDER</t>
  </si>
  <si>
    <t>NO APROBADO</t>
  </si>
  <si>
    <t>SÍ</t>
  </si>
  <si>
    <t>INSTITUTO DE PROYECCIÓN REGIONAL Y EDUCACIÓN A DISTANCIA</t>
  </si>
  <si>
    <t>APROBADO CON MODIFICACIONES</t>
  </si>
  <si>
    <t>NO</t>
  </si>
  <si>
    <t>COMITÉ DE TRABAJOS DE GRADO</t>
  </si>
  <si>
    <t>APROBADO</t>
  </si>
  <si>
    <t>GESTIÓN EMPRESARIAL</t>
  </si>
  <si>
    <t>Ref.: Concepto del Plan de Trabajo de Grado titulado:</t>
  </si>
  <si>
    <t>ESTUDIO DE FACTIBILIDAD PARA LA CREACIÓN DE UNA EMPRESA DE ECOTURISMO EN SABANALARGA CON ÉNFASIS EN VEGANO</t>
  </si>
  <si>
    <t>Ref.: Concepto Unificado del Plan de Trabajo de Graedo titulado:</t>
  </si>
  <si>
    <t>Autores:</t>
  </si>
  <si>
    <t>RODRIGO MACHADO SINISTERRA</t>
  </si>
  <si>
    <t>VALERIE GONZÁLEZ MARTÍNEZ</t>
  </si>
  <si>
    <t>Sede:</t>
  </si>
  <si>
    <t>BUCARAMANGA</t>
  </si>
  <si>
    <t>Fecha:</t>
  </si>
  <si>
    <t xml:space="preserve">Concepto: </t>
  </si>
  <si>
    <t>CRITERIO DE EVALUACIÓN</t>
  </si>
  <si>
    <t>CONCEPTO</t>
  </si>
  <si>
    <t>¿El documento presenta falencias en el diseño metodológico?</t>
  </si>
  <si>
    <t>¿El documento contiene todos los elementos solicitados en la Guía de proyectos de grado?</t>
  </si>
  <si>
    <t>CAPÍTULO</t>
  </si>
  <si>
    <t>CALIFICACIÓN</t>
  </si>
  <si>
    <t>PORCENTAJE</t>
  </si>
  <si>
    <t>CALIF. POND</t>
  </si>
  <si>
    <t>CALIDAD FORMAL DEL DOCUMENTO</t>
  </si>
  <si>
    <t>Redacción adecuada con errores menores; uso responsable de IA; referenciación correcta con pequeñas imprecisiones normativas.</t>
  </si>
  <si>
    <t>1. EL PROBLEMA DE INVESTIGACIÓN</t>
  </si>
  <si>
    <t>Claridad, delimitación y coherencia del problema y sus preguntas</t>
  </si>
  <si>
    <t>Delimitación clara, con leves debilidades de conexión entre problema y objetivos.</t>
  </si>
  <si>
    <t>Justificación (teórica, práctica, metodológica)</t>
  </si>
  <si>
    <t>Tiene partes relevantes, pero no articuladas.</t>
  </si>
  <si>
    <t>Formulación del objetivo general y específicos (mercado, técnico, administrativo, financiero, evaluación)</t>
  </si>
  <si>
    <t>Claros y coherentes, pero con pequeños ajustes de redacción requeridos.</t>
  </si>
  <si>
    <t>2. MARCO DE REFERENCIA</t>
  </si>
  <si>
    <t>Contextualización sectorial (descripción, evolución, tendencias, oportunidades y amenazas)</t>
  </si>
  <si>
    <t>Información suficiente y pertinente, con mejoras posibles en el análisis.</t>
  </si>
  <si>
    <t>Marco teórico y legal</t>
  </si>
  <si>
    <t>Abarca teorías o legislación básica con referencias.</t>
  </si>
  <si>
    <t>3. DISEÑO METODOLÓGICO</t>
  </si>
  <si>
    <t>Descripción del producto/servicio, atributos diferenciadores y mercado objetivo</t>
  </si>
  <si>
    <t>Producto bien definido, con atributos y segmentación adecuados.</t>
  </si>
  <si>
    <t>Formulación de estudio de demanda y diseño del instrumento</t>
  </si>
  <si>
    <t>Parcial: variables poco detalladas o instrumento poco claro.</t>
  </si>
  <si>
    <t>Aplicación de prueba piloto y análisis</t>
  </si>
  <si>
    <t>Resultados comprensibles, con análisis limitado.</t>
  </si>
  <si>
    <t xml:space="preserve">4. PROPUESTA DEL PROYECTO </t>
  </si>
  <si>
    <t>Código de conducta (consentimiento, ética, habeas data)</t>
  </si>
  <si>
    <t>Incluye todos los aspectos éticos y normativos.</t>
  </si>
  <si>
    <t>Contenido propuesto (ítems estructurados)</t>
  </si>
  <si>
    <t>La mayoría de los ítems son pertinentes.</t>
  </si>
  <si>
    <t>Cronograma (diagrama de Gantt con 16 semanas)</t>
  </si>
  <si>
    <t>General o sin tiempos claros por actividad.</t>
  </si>
  <si>
    <t>Presupuesto del trabajo de grado (no del proyecto en sí)</t>
  </si>
  <si>
    <t>Presenta rubros clave, pero no está detallado.</t>
  </si>
  <si>
    <t>EVALUACIÓN FINAL</t>
  </si>
  <si>
    <t xml:space="preserve">Comentarios: </t>
  </si>
  <si>
    <t>Cordialmente,</t>
  </si>
  <si>
    <t>Comité de trabajos de grado</t>
  </si>
  <si>
    <t>Componente</t>
  </si>
  <si>
    <t>Criterio de evaluación</t>
  </si>
  <si>
    <t>Excelente (5)</t>
  </si>
  <si>
    <t>Bueno (4)</t>
  </si>
  <si>
    <t>Aceptable (3)</t>
  </si>
  <si>
    <t>Insuficiente (2)</t>
  </si>
  <si>
    <t>Deficiente (1)</t>
  </si>
  <si>
    <t>Documento</t>
  </si>
  <si>
    <t>Calidad formal del documento</t>
  </si>
  <si>
    <t>Redacción clara y precisa, sin errores relevantes; uso ético y reflexivo de IA; referenciación correcta y consistente según APA o ICONTEC.</t>
  </si>
  <si>
    <t>Redacción funcional con errores recurrentes; uso evidente de IA con intervención limitada; aplicación básica e inconsistente de la norma.</t>
  </si>
  <si>
    <t>Redacción poco clara y errores frecuentes; uso inadecuado de IA; referenciación incompleta o incorrecta.</t>
  </si>
  <si>
    <t>Redacción deficiente con errores graves; uso abusivo o acrítico de IA; ausencia o incumplimiento grave de normas APA o ICONTEC.</t>
  </si>
  <si>
    <t>1. Problema de investigación</t>
  </si>
  <si>
    <t>Planteamiento sólido, bien delimitado y coherente con los objetivos y el enfoque de factibilidad.</t>
  </si>
  <si>
    <t>El problema se presenta, pero sin suficiente justificación o delimitación.</t>
  </si>
  <si>
    <t>Redacción confusa o inconexa, con errores conceptuales.</t>
  </si>
  <si>
    <t>No hay claridad sobre el problema o sus variables.</t>
  </si>
  <si>
    <t>Argumentación sólida que conecta el problema con impactos reales.</t>
  </si>
  <si>
    <t>Justificación pertinente, aunque algo superficial.</t>
  </si>
  <si>
    <t>Justificación débil o genérica.</t>
  </si>
  <si>
    <t>Ausencia de justificación o fuera de contexto.</t>
  </si>
  <si>
    <t>Claros, medibles, coherentes con el problema y estructurados por componentes.</t>
  </si>
  <si>
    <t>Presentes, pero no todos responden a componentes de factibilidad.</t>
  </si>
  <si>
    <t>Objetivos ambiguos o redactados como actividades.</t>
  </si>
  <si>
    <t>Objetivos mal planteados o ausentes.</t>
  </si>
  <si>
    <t>2. Marco de referencia</t>
  </si>
  <si>
    <t>Análisis claro y actualizado, con fuentes pertinentes.</t>
  </si>
  <si>
    <t>Muestra comprensión, pero con vacíos o datos desactualizados.</t>
  </si>
  <si>
    <t>Información parcial o sin análisis crítico.</t>
  </si>
  <si>
    <t>Copiado sin análisis o mal enfocado.</t>
  </si>
  <si>
    <t>Incluye antecedentes investigativos, teorías relevantes y normativa aplicable.</t>
  </si>
  <si>
    <t>Parcial: faltan antecedentes o sustento teórico.</t>
  </si>
  <si>
    <t>Superficial o sin referencias formales.</t>
  </si>
  <si>
    <t>Inexistente o no relacionado al proyecto.</t>
  </si>
  <si>
    <t>3. Diseño metodológico</t>
  </si>
  <si>
    <t>Descripción del producto/servicio, atributos diferenciadores y segmento de mercado</t>
  </si>
  <si>
    <t>Producto claro, con atributos innovadores y segmentación precisa.</t>
  </si>
  <si>
    <t>Producto comprensible, con diferenciación y segmento poco desarrollados.</t>
  </si>
  <si>
    <t>Definición superficial o sin respaldo.</t>
  </si>
  <si>
    <t>No define producto ni público objetivo.</t>
  </si>
  <si>
    <t>Requiere información coherente, diseño del cuestionario y estructura de análisis bien desarrollada.</t>
  </si>
  <si>
    <t>Se identifican variables e instrumentos, con ajustes necesarios.</t>
  </si>
  <si>
    <t>Débil diseño metodológico, sin claridad en instrumentos.</t>
  </si>
  <si>
    <t>No presenta metodología ni forma de recolección.</t>
  </si>
  <si>
    <t>Tabulación clara, con análisis interpretativo útil para el proyecto.</t>
  </si>
  <si>
    <t>Se presenta información sin análisis profundo.</t>
  </si>
  <si>
    <t>Análisis incorrecto o mal estructurado.</t>
  </si>
  <si>
    <t>No presenta resultados ni análisis.</t>
  </si>
  <si>
    <t>4. Propuesta del trabajo de grado</t>
  </si>
  <si>
    <t>Incluye elementos básicos.</t>
  </si>
  <si>
    <t>Referencia parcial a aspectos éticos.</t>
  </si>
  <si>
    <t>Confusión en el tratamiento legal o ético.</t>
  </si>
  <si>
    <t>No aborda aspectos éticos ni legales.</t>
  </si>
  <si>
    <t>Todos los ítems están claros, coherentes y contextualizados.</t>
  </si>
  <si>
    <t>Algunos ítems están mal redactados o desordenados.</t>
  </si>
  <si>
    <t>Listado inconexo o con incoherencias.</t>
  </si>
  <si>
    <t>Faltan ítems clave o mal entendidos.</t>
  </si>
  <si>
    <t>Detallado, coherente y visualmente claro.</t>
  </si>
  <si>
    <t>Cronograma completo, con leves ajustes de tiempo.</t>
  </si>
  <si>
    <t>Mal estructurado o incompleto.</t>
  </si>
  <si>
    <t>No presenta cronograma.</t>
  </si>
  <si>
    <t>Realista, completo y bien clasificado.</t>
  </si>
  <si>
    <t>Pertinente, pero con omisiones menores.</t>
  </si>
  <si>
    <t>Parcial o desproporcionado.</t>
  </si>
  <si>
    <t>Ausente o irrelevante.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</si>
</sst>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C0A]d\ &quot;de&quot;\ mmmm\ &quot;de&quot;\ yyyy;@"/>
    <numFmt numFmtId="165" formatCode="0.0"/>
    <numFmt numFmtId="166" formatCode="_-* #,##0.000_-;\-* #,##0.000_-;_-* &quot;-&quot;??_-;_-@_-"/>
  </numFmts>
  <fonts count="10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Humanst521 BT"/>
      <family val="2"/>
    </font>
    <font>
      <sz val="11"/>
      <color theme="0"/>
      <name val="Humanst521 BT"/>
      <family val="2"/>
    </font>
    <font>
      <b/>
      <sz val="11"/>
      <name val="Humanst521 BT"/>
      <family val="2"/>
    </font>
    <font>
      <sz val="8"/>
      <name val="Humanst521 BT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1"/>
      <color rgb="FFFF0000"/>
      <name val="Humanst521 BT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 applyProtection="1">
      <alignment vertical="top" wrapText="1"/>
      <protection locked="0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 applyProtection="1">
      <alignment vertical="top"/>
      <protection locked="0"/>
    </xf>
    <xf numFmtId="0" fontId="5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9" fontId="3" fillId="2" borderId="1" xfId="2" applyFont="1" applyFill="1" applyBorder="1" applyAlignment="1">
      <alignment vertical="top"/>
    </xf>
    <xf numFmtId="166" fontId="3" fillId="2" borderId="1" xfId="1" applyNumberFormat="1" applyFont="1" applyFill="1" applyBorder="1" applyAlignment="1">
      <alignment vertical="top"/>
    </xf>
    <xf numFmtId="0" fontId="6" fillId="0" borderId="0" xfId="0" applyFont="1" applyAlignment="1">
      <alignment horizontal="left" vertical="top"/>
    </xf>
    <xf numFmtId="9" fontId="3" fillId="0" borderId="1" xfId="2" applyFont="1" applyBorder="1" applyAlignment="1">
      <alignment vertical="top"/>
    </xf>
    <xf numFmtId="166" fontId="3" fillId="0" borderId="1" xfId="1" applyNumberFormat="1" applyFont="1" applyBorder="1" applyAlignment="1">
      <alignment vertical="top"/>
    </xf>
    <xf numFmtId="9" fontId="5" fillId="2" borderId="1" xfId="2" applyFont="1" applyFill="1" applyBorder="1" applyAlignment="1">
      <alignment vertical="top"/>
    </xf>
    <xf numFmtId="166" fontId="5" fillId="2" borderId="1" xfId="1" applyNumberFormat="1" applyFont="1" applyFill="1" applyBorder="1" applyAlignment="1">
      <alignment vertical="top"/>
    </xf>
    <xf numFmtId="165" fontId="3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166" fontId="5" fillId="0" borderId="5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5" fontId="8" fillId="0" borderId="0" xfId="0" applyNumberFormat="1" applyFont="1"/>
    <xf numFmtId="0" fontId="5" fillId="0" borderId="0" xfId="0" applyFont="1" applyAlignment="1">
      <alignment horizontal="left" vertical="top"/>
    </xf>
    <xf numFmtId="165" fontId="3" fillId="0" borderId="2" xfId="0" applyNumberFormat="1" applyFont="1" applyBorder="1" applyAlignment="1">
      <alignment vertical="top"/>
    </xf>
    <xf numFmtId="0" fontId="5" fillId="0" borderId="0" xfId="0" applyFont="1" applyAlignment="1">
      <alignment horizontal="left" vertical="top" wrapText="1"/>
    </xf>
    <xf numFmtId="164" fontId="5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4" borderId="1" xfId="0" applyFont="1" applyFill="1" applyBorder="1" applyAlignment="1" applyProtection="1">
      <alignment horizontal="left" vertical="top"/>
      <protection locked="0"/>
    </xf>
    <xf numFmtId="0" fontId="5" fillId="0" borderId="5" xfId="0" applyFont="1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9" fillId="0" borderId="0" xfId="0" applyFont="1" applyAlignment="1">
      <alignment vertical="top"/>
    </xf>
    <xf numFmtId="0" fontId="3" fillId="0" borderId="8" xfId="0" applyFont="1" applyBorder="1" applyAlignment="1" applyProtection="1">
      <alignment horizontal="left" vertical="top"/>
      <protection locked="0"/>
    </xf>
    <xf numFmtId="0" fontId="3" fillId="0" borderId="9" xfId="0" applyFont="1" applyBorder="1" applyAlignment="1" applyProtection="1">
      <alignment horizontal="left" vertical="top"/>
      <protection locked="0"/>
    </xf>
    <xf numFmtId="0" fontId="3" fillId="0" borderId="10" xfId="0" applyFont="1" applyBorder="1" applyAlignment="1" applyProtection="1">
      <alignment horizontal="left" vertical="top"/>
      <protection locked="0"/>
    </xf>
    <xf numFmtId="0" fontId="3" fillId="0" borderId="11" xfId="0" applyFont="1" applyBorder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12" xfId="0" applyFont="1" applyBorder="1" applyAlignment="1" applyProtection="1">
      <alignment horizontal="left" vertical="top"/>
      <protection locked="0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14" xfId="0" applyFont="1" applyBorder="1" applyAlignment="1" applyProtection="1">
      <alignment horizontal="left" vertical="top"/>
      <protection locked="0"/>
    </xf>
    <xf numFmtId="0" fontId="3" fillId="0" borderId="15" xfId="0" applyFont="1" applyBorder="1" applyAlignment="1" applyProtection="1">
      <alignment horizontal="left" vertical="top"/>
      <protection locked="0"/>
    </xf>
    <xf numFmtId="166" fontId="5" fillId="0" borderId="5" xfId="1" applyNumberFormat="1" applyFont="1" applyFill="1" applyBorder="1" applyAlignment="1">
      <alignment horizontal="center" vertical="center"/>
    </xf>
    <xf numFmtId="166" fontId="5" fillId="0" borderId="6" xfId="1" applyNumberFormat="1" applyFont="1" applyFill="1" applyBorder="1" applyAlignment="1">
      <alignment horizontal="center" vertical="center"/>
    </xf>
    <xf numFmtId="166" fontId="5" fillId="0" borderId="7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/>
      <protection locked="0"/>
    </xf>
    <xf numFmtId="164" fontId="5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8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A61C6-DEBE-4568-A97E-F93ED918C9BF}">
  <sheetPr>
    <pageSetUpPr fitToPage="1"/>
  </sheetPr>
  <dimension ref="A1:W68"/>
  <sheetViews>
    <sheetView showGridLines="0" tabSelected="1" zoomScaleNormal="100" workbookViewId="0">
      <selection activeCell="I24" sqref="I24"/>
    </sheetView>
  </sheetViews>
  <sheetFormatPr defaultColWidth="11.42578125" defaultRowHeight="15"/>
  <cols>
    <col min="1" max="1" width="11.42578125" style="34"/>
    <col min="2" max="2" width="3.28515625" style="34" hidden="1" customWidth="1"/>
    <col min="3" max="3" width="10.42578125" style="1" customWidth="1"/>
    <col min="4" max="4" width="10.7109375" style="1" customWidth="1"/>
    <col min="5" max="5" width="16.42578125" style="1" customWidth="1"/>
    <col min="6" max="6" width="19.85546875" style="1" customWidth="1"/>
    <col min="7" max="7" width="16.5703125" style="1" customWidth="1"/>
    <col min="8" max="8" width="14.5703125" style="1" customWidth="1"/>
    <col min="9" max="9" width="91" style="1" customWidth="1"/>
    <col min="10" max="10" width="14.85546875" style="1" customWidth="1"/>
    <col min="11" max="11" width="14.5703125" style="1" customWidth="1"/>
    <col min="12" max="13" width="3.28515625" style="1" customWidth="1"/>
    <col min="14" max="14" width="3.140625" style="1" customWidth="1"/>
    <col min="15" max="15" width="12.28515625" style="1" hidden="1" customWidth="1"/>
    <col min="16" max="16" width="0" style="1" hidden="1" customWidth="1"/>
    <col min="17" max="17" width="8.140625" style="1" hidden="1" customWidth="1"/>
    <col min="18" max="22" width="0" style="1" hidden="1" customWidth="1"/>
    <col min="23" max="16384" width="11.42578125" style="1"/>
  </cols>
  <sheetData>
    <row r="1" spans="3:22" ht="15.95" customHeight="1">
      <c r="C1" s="66" t="s">
        <v>0</v>
      </c>
      <c r="D1" s="66"/>
      <c r="E1" s="66"/>
      <c r="F1" s="66"/>
      <c r="G1" s="66"/>
      <c r="H1" s="66"/>
      <c r="I1" s="3"/>
      <c r="J1" s="3"/>
      <c r="K1" s="3"/>
      <c r="L1" s="4"/>
      <c r="O1" s="2" t="s">
        <v>1</v>
      </c>
      <c r="P1" s="2"/>
      <c r="Q1" s="2"/>
      <c r="R1" s="2" t="s">
        <v>2</v>
      </c>
      <c r="S1" s="2">
        <v>1</v>
      </c>
      <c r="T1" s="2"/>
      <c r="U1" s="2"/>
      <c r="V1" s="2"/>
    </row>
    <row r="2" spans="3:22" ht="15.95" customHeight="1">
      <c r="C2" s="66" t="s">
        <v>3</v>
      </c>
      <c r="D2" s="66"/>
      <c r="E2" s="66"/>
      <c r="F2" s="66"/>
      <c r="G2" s="66"/>
      <c r="H2" s="66"/>
      <c r="I2" s="3"/>
      <c r="J2" s="3"/>
      <c r="K2" s="3"/>
      <c r="L2" s="4"/>
      <c r="O2" s="2" t="s">
        <v>4</v>
      </c>
      <c r="P2" s="2"/>
      <c r="Q2" s="2"/>
      <c r="R2" s="2" t="s">
        <v>5</v>
      </c>
      <c r="S2" s="2">
        <v>2</v>
      </c>
      <c r="T2" s="2"/>
      <c r="U2" s="2"/>
      <c r="V2" s="2"/>
    </row>
    <row r="3" spans="3:22" ht="15.95" customHeight="1">
      <c r="C3" s="66" t="s">
        <v>6</v>
      </c>
      <c r="D3" s="66"/>
      <c r="E3" s="66"/>
      <c r="F3" s="66"/>
      <c r="G3" s="66"/>
      <c r="H3" s="66"/>
      <c r="I3" s="3"/>
      <c r="J3" s="3"/>
      <c r="K3" s="3"/>
      <c r="L3" s="4"/>
      <c r="O3" s="2" t="s">
        <v>7</v>
      </c>
      <c r="P3" s="2"/>
      <c r="Q3" s="2"/>
      <c r="R3" s="2"/>
      <c r="S3" s="2">
        <v>3</v>
      </c>
      <c r="T3" s="2"/>
      <c r="U3" s="2"/>
      <c r="V3" s="2"/>
    </row>
    <row r="4" spans="3:22" ht="15.95" customHeight="1">
      <c r="C4" s="66" t="s">
        <v>8</v>
      </c>
      <c r="D4" s="66"/>
      <c r="E4" s="66"/>
      <c r="F4" s="66"/>
      <c r="G4" s="66"/>
      <c r="H4" s="66"/>
      <c r="I4" s="3"/>
      <c r="J4" s="3"/>
      <c r="K4" s="3"/>
      <c r="L4" s="4"/>
      <c r="O4" s="2"/>
      <c r="P4" s="2"/>
      <c r="Q4" s="2"/>
      <c r="R4" s="2"/>
      <c r="S4" s="2">
        <v>4</v>
      </c>
      <c r="T4" s="2"/>
      <c r="U4" s="2"/>
      <c r="V4" s="2"/>
    </row>
    <row r="5" spans="3:22" ht="15.95" customHeight="1">
      <c r="O5" s="2"/>
      <c r="P5" s="2"/>
      <c r="Q5" s="2"/>
      <c r="R5" s="2"/>
      <c r="S5" s="2">
        <v>5</v>
      </c>
      <c r="T5" s="2"/>
      <c r="U5" s="2"/>
      <c r="V5" s="2"/>
    </row>
    <row r="6" spans="3:22" ht="15.95" customHeight="1">
      <c r="C6" s="67" t="s">
        <v>9</v>
      </c>
      <c r="D6" s="67"/>
      <c r="E6" s="67"/>
      <c r="F6" s="67"/>
      <c r="G6" s="67"/>
      <c r="H6" s="67"/>
      <c r="I6" s="5"/>
      <c r="J6" s="5"/>
      <c r="K6" s="5"/>
      <c r="L6" s="8"/>
      <c r="O6" s="2" t="s">
        <v>9</v>
      </c>
      <c r="P6" s="2"/>
      <c r="Q6" s="2"/>
      <c r="R6" s="2"/>
      <c r="S6" s="2"/>
      <c r="T6" s="2"/>
      <c r="U6" s="2"/>
      <c r="V6" s="2"/>
    </row>
    <row r="7" spans="3:22" ht="15.95" customHeight="1">
      <c r="D7" s="63" t="s">
        <v>10</v>
      </c>
      <c r="E7" s="63"/>
      <c r="F7" s="63"/>
      <c r="G7" s="63"/>
      <c r="H7" s="63"/>
      <c r="I7" s="27"/>
      <c r="L7" s="8"/>
      <c r="O7" s="2" t="s">
        <v>11</v>
      </c>
      <c r="P7" s="2"/>
      <c r="Q7" s="2"/>
      <c r="R7" s="2"/>
      <c r="S7" s="2"/>
      <c r="T7" s="2"/>
      <c r="U7" s="2"/>
      <c r="V7" s="2"/>
    </row>
    <row r="8" spans="3:22" ht="15.95" customHeight="1">
      <c r="D8" s="63"/>
      <c r="E8" s="63"/>
      <c r="F8" s="63"/>
      <c r="G8" s="63"/>
      <c r="H8" s="63"/>
      <c r="I8" s="27"/>
      <c r="L8" s="25"/>
      <c r="O8" s="2"/>
      <c r="P8" s="2"/>
      <c r="Q8" s="2"/>
      <c r="R8" s="2"/>
      <c r="S8" s="2"/>
      <c r="T8" s="2"/>
      <c r="U8" s="2"/>
      <c r="V8" s="2"/>
    </row>
    <row r="9" spans="3:22" ht="8.25" customHeight="1">
      <c r="D9" s="27"/>
      <c r="E9" s="27"/>
      <c r="F9" s="27"/>
      <c r="G9" s="27"/>
      <c r="H9" s="27"/>
      <c r="I9" s="27"/>
      <c r="L9" s="25"/>
      <c r="O9" s="2"/>
      <c r="P9" s="2"/>
      <c r="Q9" s="2"/>
      <c r="R9" s="2"/>
      <c r="S9" s="2"/>
      <c r="T9" s="2"/>
      <c r="U9" s="2"/>
      <c r="V9" s="2"/>
    </row>
    <row r="10" spans="3:22" ht="15.95" customHeight="1">
      <c r="C10" s="5" t="s">
        <v>12</v>
      </c>
      <c r="D10" s="64" t="s">
        <v>13</v>
      </c>
      <c r="E10" s="64"/>
      <c r="F10" s="64"/>
      <c r="G10" s="64"/>
      <c r="H10" s="64"/>
      <c r="I10" s="25"/>
      <c r="O10" s="2" t="s">
        <v>2</v>
      </c>
      <c r="P10" s="2"/>
      <c r="Q10" s="2"/>
      <c r="R10" s="2"/>
      <c r="S10" s="2"/>
      <c r="T10" s="2"/>
      <c r="U10" s="2"/>
      <c r="V10" s="2"/>
    </row>
    <row r="11" spans="3:22" ht="15.95" customHeight="1">
      <c r="C11" s="5"/>
      <c r="D11" s="64" t="s">
        <v>14</v>
      </c>
      <c r="E11" s="64"/>
      <c r="F11" s="64"/>
      <c r="G11" s="64"/>
      <c r="H11" s="64"/>
      <c r="I11" s="25"/>
      <c r="O11" s="2"/>
      <c r="P11" s="2"/>
      <c r="Q11" s="2"/>
      <c r="R11" s="2"/>
      <c r="S11" s="2"/>
      <c r="T11" s="2"/>
      <c r="U11" s="2"/>
      <c r="V11" s="2"/>
    </row>
    <row r="12" spans="3:22" ht="8.25" customHeight="1">
      <c r="C12" s="5"/>
      <c r="D12" s="7"/>
      <c r="E12" s="7"/>
      <c r="F12" s="7"/>
      <c r="G12" s="6"/>
      <c r="H12" s="8"/>
      <c r="I12" s="8"/>
      <c r="O12" s="2"/>
      <c r="P12" s="2"/>
      <c r="Q12" s="2"/>
      <c r="R12" s="2"/>
      <c r="S12" s="2"/>
      <c r="T12" s="2"/>
      <c r="U12" s="2"/>
      <c r="V12" s="2"/>
    </row>
    <row r="13" spans="3:22" ht="15.95" customHeight="1">
      <c r="C13" s="5" t="s">
        <v>15</v>
      </c>
      <c r="D13" s="64" t="s">
        <v>16</v>
      </c>
      <c r="E13" s="64"/>
      <c r="F13" s="64"/>
      <c r="G13" s="64"/>
      <c r="H13" s="64"/>
      <c r="I13" s="25"/>
      <c r="J13" s="29"/>
      <c r="K13" s="29"/>
      <c r="O13" s="2"/>
      <c r="P13" s="2"/>
      <c r="Q13" s="2"/>
      <c r="R13" s="2"/>
      <c r="S13" s="2"/>
      <c r="T13" s="2"/>
      <c r="U13" s="2"/>
      <c r="V13" s="2"/>
    </row>
    <row r="14" spans="3:22" ht="8.25" customHeight="1">
      <c r="C14" s="5"/>
      <c r="D14" s="7"/>
      <c r="E14" s="7"/>
      <c r="F14" s="7"/>
      <c r="G14" s="4"/>
      <c r="H14" s="4"/>
      <c r="I14" s="4"/>
      <c r="O14" s="2"/>
      <c r="P14" s="2"/>
      <c r="Q14" s="2"/>
      <c r="R14" s="2"/>
      <c r="S14" s="2"/>
      <c r="T14" s="2"/>
      <c r="U14" s="2"/>
      <c r="V14" s="2"/>
    </row>
    <row r="15" spans="3:22" ht="15.95" customHeight="1">
      <c r="C15" s="5" t="s">
        <v>17</v>
      </c>
      <c r="D15" s="65">
        <f ca="1">TODAY()</f>
        <v>46119</v>
      </c>
      <c r="E15" s="65"/>
      <c r="F15" s="65"/>
      <c r="G15" s="65"/>
      <c r="J15" s="28"/>
      <c r="K15" s="28"/>
      <c r="O15" s="2"/>
      <c r="P15" s="2"/>
      <c r="Q15" s="2"/>
      <c r="R15" s="2"/>
      <c r="S15" s="2"/>
      <c r="T15" s="2"/>
      <c r="U15" s="2"/>
      <c r="V15" s="2"/>
    </row>
    <row r="16" spans="3:22" ht="8.25" customHeight="1">
      <c r="C16" s="5"/>
      <c r="D16" s="7"/>
      <c r="E16" s="7"/>
      <c r="F16" s="7"/>
      <c r="O16" s="2"/>
      <c r="P16" s="2"/>
      <c r="Q16" s="2"/>
      <c r="R16" s="2"/>
      <c r="S16" s="2"/>
      <c r="T16" s="2"/>
      <c r="U16" s="2"/>
      <c r="V16" s="2"/>
    </row>
    <row r="17" spans="2:23" ht="15.95" customHeight="1">
      <c r="C17" s="5" t="s">
        <v>18</v>
      </c>
      <c r="D17" s="60" t="str">
        <f>IF(O19&lt;2,O1,IF(AND(K41&gt;=3.5,H41="CUMPLE"),O3,O2))</f>
        <v>APROBADO</v>
      </c>
      <c r="E17" s="60"/>
      <c r="F17" s="60"/>
      <c r="G17" s="60"/>
      <c r="H17" s="60"/>
      <c r="I17" s="25"/>
      <c r="O17" s="2"/>
      <c r="P17" s="2"/>
      <c r="Q17" s="2"/>
      <c r="R17" s="2"/>
      <c r="S17" s="2"/>
      <c r="T17" s="2"/>
      <c r="U17" s="2"/>
      <c r="V17" s="2"/>
    </row>
    <row r="18" spans="2:23" ht="10.5" customHeight="1">
      <c r="O18" s="2"/>
      <c r="P18" s="2"/>
      <c r="Q18" s="2"/>
      <c r="R18" s="2"/>
      <c r="S18" s="2"/>
      <c r="T18" s="2"/>
      <c r="U18" s="2"/>
      <c r="V18" s="2"/>
    </row>
    <row r="19" spans="2:23" ht="15.95" customHeight="1">
      <c r="C19" s="4" t="s">
        <v>19</v>
      </c>
      <c r="D19" s="4"/>
      <c r="E19" s="4"/>
      <c r="F19" s="4"/>
      <c r="H19" s="4" t="s">
        <v>20</v>
      </c>
      <c r="I19" s="4"/>
      <c r="J19" s="4"/>
      <c r="K19" s="4"/>
      <c r="O19" s="2">
        <f>SUM(O20:O21)</f>
        <v>2</v>
      </c>
      <c r="P19" s="2"/>
      <c r="Q19" s="2"/>
      <c r="R19" s="2"/>
      <c r="S19" s="2"/>
      <c r="T19" s="2"/>
      <c r="U19" s="2"/>
      <c r="V19" s="2"/>
    </row>
    <row r="20" spans="2:23" ht="15" customHeight="1">
      <c r="C20" s="56" t="s">
        <v>21</v>
      </c>
      <c r="D20" s="56"/>
      <c r="E20" s="56"/>
      <c r="F20" s="56"/>
      <c r="G20" s="56"/>
      <c r="H20" s="9" t="s">
        <v>5</v>
      </c>
      <c r="O20" s="2">
        <f>IF(H20=R1,0,1)</f>
        <v>1</v>
      </c>
      <c r="P20" s="2"/>
      <c r="Q20" s="2"/>
      <c r="R20" s="2"/>
      <c r="S20" s="2"/>
      <c r="T20" s="2"/>
      <c r="U20" s="2"/>
      <c r="V20" s="2"/>
    </row>
    <row r="21" spans="2:23" ht="30" customHeight="1">
      <c r="C21" s="56" t="s">
        <v>22</v>
      </c>
      <c r="D21" s="56"/>
      <c r="E21" s="56"/>
      <c r="F21" s="56"/>
      <c r="G21" s="56"/>
      <c r="H21" s="9" t="s">
        <v>2</v>
      </c>
      <c r="O21" s="2">
        <f>IF(H21=R1,1,0)</f>
        <v>1</v>
      </c>
      <c r="P21" s="2"/>
      <c r="Q21" s="2"/>
      <c r="R21" s="2"/>
      <c r="S21" s="2"/>
      <c r="T21" s="2"/>
      <c r="U21" s="2"/>
      <c r="V21" s="2"/>
    </row>
    <row r="22" spans="2:23" ht="11.25" customHeight="1">
      <c r="O22" s="2"/>
      <c r="P22" s="2"/>
      <c r="Q22" s="2"/>
      <c r="R22" s="2"/>
      <c r="S22" s="2"/>
      <c r="T22" s="2"/>
      <c r="U22" s="2"/>
      <c r="V22" s="2"/>
    </row>
    <row r="23" spans="2:23" ht="15" customHeight="1">
      <c r="C23" s="57" t="s">
        <v>23</v>
      </c>
      <c r="D23" s="58"/>
      <c r="E23" s="58"/>
      <c r="F23" s="59"/>
      <c r="G23" s="10" t="s">
        <v>24</v>
      </c>
      <c r="H23" s="10" t="s">
        <v>20</v>
      </c>
      <c r="I23" s="10"/>
      <c r="J23" s="11" t="s">
        <v>25</v>
      </c>
      <c r="K23" s="11" t="s">
        <v>26</v>
      </c>
      <c r="O23" s="2"/>
      <c r="P23" s="2"/>
      <c r="Q23" s="2"/>
      <c r="R23" s="2"/>
      <c r="S23" s="2"/>
      <c r="T23" s="2"/>
      <c r="U23" s="2"/>
      <c r="V23" s="2"/>
    </row>
    <row r="24" spans="2:23" ht="15" customHeight="1">
      <c r="B24" s="34">
        <f>IF(K24&gt;=3.5,1,0)</f>
        <v>1</v>
      </c>
      <c r="C24" s="62" t="s">
        <v>27</v>
      </c>
      <c r="D24" s="62"/>
      <c r="E24" s="62"/>
      <c r="F24" s="62"/>
      <c r="G24" s="26">
        <f>_xlfn.XLOOKUP(I24,Rúbrica!C3:G3,Rúbrica!$C$1:$G$1,,0,)</f>
        <v>4</v>
      </c>
      <c r="H24" s="31" t="str">
        <f>IF(K24&lt;3.5,"NO CUMPLE","CUMPLE")</f>
        <v>CUMPLE</v>
      </c>
      <c r="I24" s="30" t="s">
        <v>28</v>
      </c>
      <c r="J24" s="12">
        <v>0.05</v>
      </c>
      <c r="K24" s="13">
        <f>G24</f>
        <v>4</v>
      </c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</row>
    <row r="25" spans="2:23" ht="15" customHeight="1">
      <c r="B25" s="34">
        <f>IF(K25&gt;=3.5,1,0)</f>
        <v>1</v>
      </c>
      <c r="C25" s="47" t="s">
        <v>29</v>
      </c>
      <c r="D25" s="48"/>
      <c r="E25" s="48"/>
      <c r="F25" s="48"/>
      <c r="G25" s="49"/>
      <c r="H25" s="44" t="str">
        <f>IF(K25&lt;3.5,"NO CUMPLE","CUMPLE")</f>
        <v>CUMPLE</v>
      </c>
      <c r="I25" s="21"/>
      <c r="J25" s="12">
        <v>0.1</v>
      </c>
      <c r="K25" s="13">
        <f>SUM(K26:K28)</f>
        <v>3.7</v>
      </c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</row>
    <row r="26" spans="2:23" ht="15" customHeight="1">
      <c r="C26" s="50" t="s">
        <v>30</v>
      </c>
      <c r="D26" s="51"/>
      <c r="E26" s="51"/>
      <c r="F26" s="52"/>
      <c r="G26" s="26">
        <f>_xlfn.XLOOKUP(I26,Rúbrica!C4:G4,Rúbrica!$C$1:$G$1,,0,)</f>
        <v>4</v>
      </c>
      <c r="H26" s="45"/>
      <c r="I26" s="30" t="s">
        <v>31</v>
      </c>
      <c r="J26" s="15">
        <v>0.5</v>
      </c>
      <c r="K26" s="16">
        <f t="shared" ref="K26:K28" si="0">G26*J26</f>
        <v>2</v>
      </c>
      <c r="L26" s="14"/>
      <c r="M26" s="14"/>
      <c r="N26" s="14"/>
      <c r="O26" s="14"/>
      <c r="P26" s="14"/>
      <c r="R26" s="14"/>
      <c r="S26" s="14"/>
      <c r="T26" s="14"/>
      <c r="U26" s="14"/>
      <c r="V26" s="14"/>
      <c r="W26" s="14"/>
    </row>
    <row r="27" spans="2:23" ht="15" customHeight="1">
      <c r="C27" s="53" t="s">
        <v>32</v>
      </c>
      <c r="D27" s="54"/>
      <c r="E27" s="54"/>
      <c r="F27" s="55"/>
      <c r="G27" s="26">
        <f>_xlfn.XLOOKUP(I27,Rúbrica!C5:G5,Rúbrica!$C$1:$G$1,,0,)</f>
        <v>3</v>
      </c>
      <c r="H27" s="45"/>
      <c r="I27" s="30" t="s">
        <v>33</v>
      </c>
      <c r="J27" s="15">
        <v>0.3</v>
      </c>
      <c r="K27" s="16">
        <f t="shared" si="0"/>
        <v>0.89999999999999991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</row>
    <row r="28" spans="2:23" ht="30" customHeight="1">
      <c r="C28" s="50" t="s">
        <v>34</v>
      </c>
      <c r="D28" s="51"/>
      <c r="E28" s="51"/>
      <c r="F28" s="52"/>
      <c r="G28" s="26">
        <f>_xlfn.XLOOKUP(I28,Rúbrica!C6:G6,Rúbrica!$C$1:$G$1,,0,)</f>
        <v>4</v>
      </c>
      <c r="H28" s="46"/>
      <c r="I28" s="30" t="s">
        <v>35</v>
      </c>
      <c r="J28" s="15">
        <v>0.2</v>
      </c>
      <c r="K28" s="16">
        <f t="shared" si="0"/>
        <v>0.8</v>
      </c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</row>
    <row r="29" spans="2:23" ht="15" customHeight="1">
      <c r="B29" s="34">
        <f>IF(K29&gt;=3.5,1,0)</f>
        <v>1</v>
      </c>
      <c r="C29" s="47" t="s">
        <v>36</v>
      </c>
      <c r="D29" s="48"/>
      <c r="E29" s="48"/>
      <c r="F29" s="48"/>
      <c r="G29" s="49"/>
      <c r="H29" s="44" t="str">
        <f>IF(K29&lt;3.5,"NO CUMPLE","CUMPLE")</f>
        <v>CUMPLE</v>
      </c>
      <c r="I29" s="21"/>
      <c r="J29" s="12">
        <v>0.3</v>
      </c>
      <c r="K29" s="13">
        <f>SUM(K30:K31)</f>
        <v>4</v>
      </c>
    </row>
    <row r="30" spans="2:23" ht="30" customHeight="1">
      <c r="C30" s="50" t="s">
        <v>37</v>
      </c>
      <c r="D30" s="51"/>
      <c r="E30" s="51"/>
      <c r="F30" s="52"/>
      <c r="G30" s="26">
        <f>_xlfn.XLOOKUP(I30,Rúbrica!C7:G7,Rúbrica!$C$1:$G$1,,0,)</f>
        <v>4</v>
      </c>
      <c r="H30" s="45"/>
      <c r="I30" s="30" t="s">
        <v>38</v>
      </c>
      <c r="J30" s="15">
        <v>0.6</v>
      </c>
      <c r="K30" s="16">
        <f>G30*J30</f>
        <v>2.4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spans="2:23" ht="15" customHeight="1">
      <c r="C31" s="50" t="s">
        <v>39</v>
      </c>
      <c r="D31" s="51"/>
      <c r="E31" s="51"/>
      <c r="F31" s="52"/>
      <c r="G31" s="26">
        <f>_xlfn.XLOOKUP(I31,Rúbrica!C8:G8,Rúbrica!$C$1:$G$1,,0,)</f>
        <v>4</v>
      </c>
      <c r="H31" s="46"/>
      <c r="I31" s="30" t="s">
        <v>40</v>
      </c>
      <c r="J31" s="15">
        <v>0.4</v>
      </c>
      <c r="K31" s="16">
        <f t="shared" ref="K31" si="1">G31*J31</f>
        <v>1.6</v>
      </c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spans="2:23" ht="15" customHeight="1">
      <c r="B32" s="34">
        <f>IF(K32&gt;=3.5,1,0)</f>
        <v>1</v>
      </c>
      <c r="C32" s="47" t="s">
        <v>41</v>
      </c>
      <c r="D32" s="48"/>
      <c r="E32" s="48"/>
      <c r="F32" s="48"/>
      <c r="G32" s="49"/>
      <c r="H32" s="44" t="str">
        <f>IF(K32&lt;3.5,"NO CUMPLE","CUMPLE")</f>
        <v>CUMPLE</v>
      </c>
      <c r="I32" s="21"/>
      <c r="J32" s="12">
        <v>0.45</v>
      </c>
      <c r="K32" s="13">
        <f>SUM(K33:K35)</f>
        <v>3.8</v>
      </c>
    </row>
    <row r="33" spans="2:23" ht="30.75" customHeight="1">
      <c r="C33" s="50" t="s">
        <v>42</v>
      </c>
      <c r="D33" s="51"/>
      <c r="E33" s="51"/>
      <c r="F33" s="52"/>
      <c r="G33" s="26">
        <f>_xlfn.XLOOKUP(I33,Rúbrica!C9:G9,Rúbrica!$C$1:$G$1,,0,)</f>
        <v>4</v>
      </c>
      <c r="H33" s="45"/>
      <c r="I33" s="30" t="s">
        <v>43</v>
      </c>
      <c r="J33" s="15">
        <v>0.3</v>
      </c>
      <c r="K33" s="16">
        <f>G33*J33</f>
        <v>1.2</v>
      </c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2:23" ht="15" customHeight="1">
      <c r="C34" s="50" t="s">
        <v>44</v>
      </c>
      <c r="D34" s="51"/>
      <c r="E34" s="51"/>
      <c r="F34" s="52"/>
      <c r="G34" s="26">
        <f>_xlfn.XLOOKUP(I34,Rúbrica!C10:G10,Rúbrica!$C$1:$G$1,,0,)</f>
        <v>3</v>
      </c>
      <c r="H34" s="45"/>
      <c r="I34" s="30" t="s">
        <v>45</v>
      </c>
      <c r="J34" s="15">
        <v>0.2</v>
      </c>
      <c r="K34" s="16">
        <f t="shared" ref="K34:K35" si="2">G34*J34</f>
        <v>0.60000000000000009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spans="2:23" ht="15" customHeight="1">
      <c r="C35" s="50" t="s">
        <v>46</v>
      </c>
      <c r="D35" s="51"/>
      <c r="E35" s="51"/>
      <c r="F35" s="52"/>
      <c r="G35" s="26">
        <f>_xlfn.XLOOKUP(I35,Rúbrica!C11:G11,Rúbrica!$C$1:$G$1,,0,)</f>
        <v>4</v>
      </c>
      <c r="H35" s="46"/>
      <c r="I35" s="30" t="s">
        <v>47</v>
      </c>
      <c r="J35" s="15">
        <v>0.5</v>
      </c>
      <c r="K35" s="16">
        <f t="shared" si="2"/>
        <v>2</v>
      </c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</row>
    <row r="36" spans="2:23" ht="15" customHeight="1">
      <c r="B36" s="34">
        <f>IF(K36&gt;=3.5,1,0)</f>
        <v>1</v>
      </c>
      <c r="C36" s="47" t="s">
        <v>48</v>
      </c>
      <c r="D36" s="48"/>
      <c r="E36" s="48"/>
      <c r="F36" s="48"/>
      <c r="G36" s="49"/>
      <c r="H36" s="44" t="str">
        <f>IF(K36&lt;3.5,"NO CUMPLE","CUMPLE")</f>
        <v>CUMPLE</v>
      </c>
      <c r="I36" s="21"/>
      <c r="J36" s="12">
        <v>0.1</v>
      </c>
      <c r="K36" s="13">
        <f>SUM(K37:K40)</f>
        <v>3.5999999999999996</v>
      </c>
    </row>
    <row r="37" spans="2:23" ht="15" customHeight="1">
      <c r="C37" s="50" t="s">
        <v>49</v>
      </c>
      <c r="D37" s="51"/>
      <c r="E37" s="51"/>
      <c r="F37" s="52"/>
      <c r="G37" s="26">
        <f>_xlfn.XLOOKUP(I37,Rúbrica!C12:G12,Rúbrica!$C$1:$G$1,,0,)</f>
        <v>5</v>
      </c>
      <c r="H37" s="45"/>
      <c r="I37" s="30" t="s">
        <v>50</v>
      </c>
      <c r="J37" s="15">
        <v>0.25</v>
      </c>
      <c r="K37" s="16">
        <f t="shared" ref="K37:K40" si="3">G37*J37</f>
        <v>1.25</v>
      </c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 spans="2:23" ht="15" customHeight="1">
      <c r="C38" s="50" t="s">
        <v>51</v>
      </c>
      <c r="D38" s="51"/>
      <c r="E38" s="51"/>
      <c r="F38" s="52"/>
      <c r="G38" s="26">
        <f>_xlfn.XLOOKUP(I38,Rúbrica!C13:G13,Rúbrica!$C$1:$G$1,,0,)</f>
        <v>4</v>
      </c>
      <c r="H38" s="45"/>
      <c r="I38" s="30" t="s">
        <v>52</v>
      </c>
      <c r="J38" s="15">
        <v>0.1</v>
      </c>
      <c r="K38" s="16">
        <f t="shared" si="3"/>
        <v>0.4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</row>
    <row r="39" spans="2:23" ht="15" customHeight="1">
      <c r="C39" s="50" t="s">
        <v>53</v>
      </c>
      <c r="D39" s="51"/>
      <c r="E39" s="51"/>
      <c r="F39" s="52"/>
      <c r="G39" s="26">
        <f>_xlfn.XLOOKUP(I39,Rúbrica!C14:G14,Rúbrica!$C$1:$G$1,,0,)</f>
        <v>3</v>
      </c>
      <c r="H39" s="45"/>
      <c r="I39" s="30" t="s">
        <v>54</v>
      </c>
      <c r="J39" s="15">
        <v>0.3</v>
      </c>
      <c r="K39" s="16">
        <f t="shared" si="3"/>
        <v>0.89999999999999991</v>
      </c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</row>
    <row r="40" spans="2:23" ht="15" customHeight="1">
      <c r="C40" s="50" t="s">
        <v>55</v>
      </c>
      <c r="D40" s="51"/>
      <c r="E40" s="51"/>
      <c r="F40" s="52"/>
      <c r="G40" s="26">
        <f>_xlfn.XLOOKUP(I40,Rúbrica!C15:G15,Rúbrica!$C$1:$G$1,,0,)</f>
        <v>3</v>
      </c>
      <c r="H40" s="46"/>
      <c r="I40" s="30" t="s">
        <v>56</v>
      </c>
      <c r="J40" s="15">
        <v>0.35</v>
      </c>
      <c r="K40" s="16">
        <f t="shared" si="3"/>
        <v>1.0499999999999998</v>
      </c>
    </row>
    <row r="41" spans="2:23" ht="15" customHeight="1">
      <c r="B41" s="34">
        <f>SUM(B24:B40)</f>
        <v>5</v>
      </c>
      <c r="C41" s="47" t="s">
        <v>57</v>
      </c>
      <c r="D41" s="48"/>
      <c r="E41" s="48"/>
      <c r="F41" s="48"/>
      <c r="G41" s="49">
        <f>J25*K25+J29*K29+J32*K32+J36*K36+J40*K40</f>
        <v>4.0075000000000003</v>
      </c>
      <c r="H41" s="10" t="str">
        <f>IF(AND(B41=5,K41&gt;=3.5),"CUMPLE","NO CUMPLE")</f>
        <v>CUMPLE</v>
      </c>
      <c r="I41" s="10"/>
      <c r="J41" s="17">
        <f>SUM(J24:J25,J29,J32,J36)</f>
        <v>1</v>
      </c>
      <c r="K41" s="18">
        <f>SUM(J24*K24+J25*K25+J29*K29+J32*K32+J36*K36)</f>
        <v>3.84</v>
      </c>
      <c r="T41" s="19"/>
    </row>
    <row r="42" spans="2:23" ht="15" customHeight="1">
      <c r="C42" s="5" t="s">
        <v>58</v>
      </c>
      <c r="D42" s="25"/>
      <c r="E42" s="25"/>
      <c r="F42" s="25"/>
      <c r="G42" s="25"/>
      <c r="H42" s="3"/>
      <c r="I42" s="3"/>
      <c r="T42" s="19"/>
    </row>
    <row r="43" spans="2:23" ht="15" customHeight="1">
      <c r="C43" s="35"/>
      <c r="D43" s="36"/>
      <c r="E43" s="36"/>
      <c r="F43" s="36"/>
      <c r="G43" s="36"/>
      <c r="H43" s="37"/>
      <c r="I43" s="3"/>
      <c r="T43" s="19"/>
    </row>
    <row r="44" spans="2:23" ht="15" customHeight="1">
      <c r="C44" s="38"/>
      <c r="D44" s="39"/>
      <c r="E44" s="39"/>
      <c r="F44" s="39"/>
      <c r="G44" s="39"/>
      <c r="H44" s="40"/>
      <c r="I44" s="3"/>
      <c r="T44" s="19"/>
    </row>
    <row r="45" spans="2:23" ht="15" customHeight="1">
      <c r="C45" s="38"/>
      <c r="D45" s="39"/>
      <c r="E45" s="39"/>
      <c r="F45" s="39"/>
      <c r="G45" s="39"/>
      <c r="H45" s="40"/>
      <c r="I45" s="3"/>
      <c r="T45" s="19"/>
    </row>
    <row r="46" spans="2:23" ht="15" customHeight="1">
      <c r="C46" s="38"/>
      <c r="D46" s="39"/>
      <c r="E46" s="39"/>
      <c r="F46" s="39"/>
      <c r="G46" s="39"/>
      <c r="H46" s="40"/>
      <c r="I46" s="3"/>
      <c r="T46" s="19"/>
    </row>
    <row r="47" spans="2:23" ht="14.25" customHeight="1">
      <c r="C47" s="38"/>
      <c r="D47" s="39"/>
      <c r="E47" s="39"/>
      <c r="F47" s="39"/>
      <c r="G47" s="39"/>
      <c r="H47" s="40"/>
      <c r="I47" s="3"/>
      <c r="T47" s="19"/>
    </row>
    <row r="48" spans="2:23" ht="15" customHeight="1">
      <c r="C48" s="38"/>
      <c r="D48" s="39"/>
      <c r="E48" s="39"/>
      <c r="F48" s="39"/>
      <c r="G48" s="39"/>
      <c r="H48" s="40"/>
      <c r="I48" s="3"/>
      <c r="T48" s="19"/>
    </row>
    <row r="49" spans="3:20" ht="15" customHeight="1">
      <c r="C49" s="41"/>
      <c r="D49" s="42"/>
      <c r="E49" s="42"/>
      <c r="F49" s="42"/>
      <c r="G49" s="42"/>
      <c r="H49" s="43"/>
      <c r="I49" s="3"/>
      <c r="T49" s="19"/>
    </row>
    <row r="50" spans="3:20" ht="11.25" customHeight="1">
      <c r="T50" s="19"/>
    </row>
    <row r="51" spans="3:20" ht="15" customHeight="1">
      <c r="C51" s="1" t="s">
        <v>59</v>
      </c>
      <c r="T51" s="19"/>
    </row>
    <row r="52" spans="3:20" ht="9" customHeight="1">
      <c r="T52" s="19"/>
    </row>
    <row r="53" spans="3:20" ht="15" customHeight="1">
      <c r="C53" s="4" t="s">
        <v>60</v>
      </c>
      <c r="D53" s="4"/>
      <c r="E53" s="4"/>
      <c r="F53" s="4"/>
      <c r="T53" s="19"/>
    </row>
    <row r="54" spans="3:20" ht="15.95" customHeight="1">
      <c r="T54" s="19"/>
    </row>
    <row r="55" spans="3:20" ht="15.95" customHeight="1">
      <c r="T55" s="19"/>
    </row>
    <row r="56" spans="3:20" ht="15.95" customHeight="1">
      <c r="T56" s="19"/>
    </row>
    <row r="57" spans="3:20" ht="15.95" customHeight="1">
      <c r="T57" s="19"/>
    </row>
    <row r="58" spans="3:20" ht="15.95" customHeight="1">
      <c r="T58" s="19"/>
    </row>
    <row r="59" spans="3:20" ht="15.95" customHeight="1">
      <c r="T59" s="19"/>
    </row>
    <row r="60" spans="3:20" ht="15.95" customHeight="1">
      <c r="T60" s="19"/>
    </row>
    <row r="61" spans="3:20" ht="15.95" customHeight="1">
      <c r="T61" s="19"/>
    </row>
    <row r="62" spans="3:20" ht="15.95" customHeight="1">
      <c r="T62" s="19"/>
    </row>
    <row r="63" spans="3:20" ht="15.95" customHeight="1">
      <c r="T63" s="19"/>
    </row>
    <row r="64" spans="3:20" ht="15.95" customHeight="1">
      <c r="T64" s="19"/>
    </row>
    <row r="65" spans="20:20" ht="15.95" customHeight="1">
      <c r="T65" s="19"/>
    </row>
    <row r="66" spans="20:20" ht="15.95" customHeight="1">
      <c r="T66" s="19"/>
    </row>
    <row r="67" spans="20:20" ht="15.95" customHeight="1">
      <c r="T67" s="19"/>
    </row>
    <row r="68" spans="20:20" ht="15.95" customHeight="1">
      <c r="T68" s="19"/>
    </row>
  </sheetData>
  <sheetProtection sheet="1" objects="1" scenarios="1" formatRows="0" selectLockedCells="1"/>
  <mergeCells count="39">
    <mergeCell ref="D7:H8"/>
    <mergeCell ref="D10:H10"/>
    <mergeCell ref="D13:H13"/>
    <mergeCell ref="D15:G15"/>
    <mergeCell ref="C1:H1"/>
    <mergeCell ref="C2:H2"/>
    <mergeCell ref="C3:H3"/>
    <mergeCell ref="C4:H4"/>
    <mergeCell ref="C6:H6"/>
    <mergeCell ref="D11:H11"/>
    <mergeCell ref="C31:F31"/>
    <mergeCell ref="L25:W25"/>
    <mergeCell ref="C29:G29"/>
    <mergeCell ref="C30:F30"/>
    <mergeCell ref="C25:G25"/>
    <mergeCell ref="H25:H28"/>
    <mergeCell ref="H29:H31"/>
    <mergeCell ref="C21:G21"/>
    <mergeCell ref="C23:F23"/>
    <mergeCell ref="C20:G20"/>
    <mergeCell ref="D17:H17"/>
    <mergeCell ref="L24:W24"/>
    <mergeCell ref="C24:F24"/>
    <mergeCell ref="C43:H49"/>
    <mergeCell ref="H32:H35"/>
    <mergeCell ref="H36:H40"/>
    <mergeCell ref="C41:G41"/>
    <mergeCell ref="C26:F26"/>
    <mergeCell ref="C27:F27"/>
    <mergeCell ref="C28:F28"/>
    <mergeCell ref="C40:F40"/>
    <mergeCell ref="C36:G36"/>
    <mergeCell ref="C37:F37"/>
    <mergeCell ref="C38:F38"/>
    <mergeCell ref="C39:F39"/>
    <mergeCell ref="C32:G32"/>
    <mergeCell ref="C33:F33"/>
    <mergeCell ref="C34:F34"/>
    <mergeCell ref="C35:F35"/>
  </mergeCells>
  <conditionalFormatting sqref="K24:K25 K29">
    <cfRule type="cellIs" dxfId="7" priority="1" operator="lessThan">
      <formula>3.5</formula>
    </cfRule>
    <cfRule type="cellIs" dxfId="6" priority="2" operator="greaterThan">
      <formula>3.499</formula>
    </cfRule>
  </conditionalFormatting>
  <conditionalFormatting sqref="K32">
    <cfRule type="cellIs" dxfId="5" priority="9" operator="lessThan">
      <formula>3.5</formula>
    </cfRule>
    <cfRule type="cellIs" dxfId="4" priority="10" operator="greaterThan">
      <formula>3.499</formula>
    </cfRule>
  </conditionalFormatting>
  <conditionalFormatting sqref="K36">
    <cfRule type="cellIs" dxfId="3" priority="7" operator="lessThan">
      <formula>3.5</formula>
    </cfRule>
    <cfRule type="cellIs" dxfId="2" priority="8" operator="greaterThan">
      <formula>3.499</formula>
    </cfRule>
  </conditionalFormatting>
  <conditionalFormatting sqref="K41">
    <cfRule type="cellIs" dxfId="1" priority="3" operator="lessThan">
      <formula>3.5</formula>
    </cfRule>
    <cfRule type="cellIs" dxfId="0" priority="4" operator="greaterThan">
      <formula>3.499</formula>
    </cfRule>
  </conditionalFormatting>
  <dataValidations count="1">
    <dataValidation type="list" allowBlank="1" showInputMessage="1" showErrorMessage="1" sqref="H20:I21" xr:uid="{295A976C-89E4-49D4-8F2B-74CD65A3D67F}">
      <formula1>$R$1:$R$2</formula1>
    </dataValidation>
  </dataValidations>
  <pageMargins left="0.78740157480314965" right="0.78740157480314965" top="0.59055118110236227" bottom="1.7716535433070868" header="0.51181102362204722" footer="0.51181102362204722"/>
  <pageSetup paperSize="5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showErrorMessage="1" xr:uid="{A3C54777-5C48-4B28-BF0A-C89AA0BCB9ED}">
          <x14:formula1>
            <xm:f>Rúbrica!$C$4:$G$4</xm:f>
          </x14:formula1>
          <xm:sqref>I26</xm:sqref>
        </x14:dataValidation>
        <x14:dataValidation type="list" allowBlank="1" showInputMessage="1" showErrorMessage="1" xr:uid="{D29977DD-05A1-4850-86D9-030EAABE17C8}">
          <x14:formula1>
            <xm:f>Rúbrica!$C$5:$G$5</xm:f>
          </x14:formula1>
          <xm:sqref>I27</xm:sqref>
        </x14:dataValidation>
        <x14:dataValidation type="list" allowBlank="1" showInputMessage="1" showErrorMessage="1" xr:uid="{78562245-F6DC-49C5-946C-4750F0AB6F2D}">
          <x14:formula1>
            <xm:f>Rúbrica!$C$6:$G$6</xm:f>
          </x14:formula1>
          <xm:sqref>I28</xm:sqref>
        </x14:dataValidation>
        <x14:dataValidation type="list" allowBlank="1" showInputMessage="1" showErrorMessage="1" xr:uid="{84ADDBDF-5D12-426D-9BF2-644F6BA5DDA5}">
          <x14:formula1>
            <xm:f>Rúbrica!$C$7:$G$7</xm:f>
          </x14:formula1>
          <xm:sqref>I30</xm:sqref>
        </x14:dataValidation>
        <x14:dataValidation type="list" allowBlank="1" showInputMessage="1" showErrorMessage="1" xr:uid="{3C501A42-DA3E-4A33-A069-5D8F44BBC114}">
          <x14:formula1>
            <xm:f>Rúbrica!$C$8:$G$8</xm:f>
          </x14:formula1>
          <xm:sqref>I31</xm:sqref>
        </x14:dataValidation>
        <x14:dataValidation type="list" allowBlank="1" showInputMessage="1" showErrorMessage="1" xr:uid="{27BBF229-B413-48EC-8D04-50A9C9BC4D0E}">
          <x14:formula1>
            <xm:f>Rúbrica!$C$9:$G$9</xm:f>
          </x14:formula1>
          <xm:sqref>I33</xm:sqref>
        </x14:dataValidation>
        <x14:dataValidation type="list" allowBlank="1" showInputMessage="1" showErrorMessage="1" xr:uid="{ED124D52-82C8-4473-9895-CCA1621DAF73}">
          <x14:formula1>
            <xm:f>Rúbrica!$C$10:$G$10</xm:f>
          </x14:formula1>
          <xm:sqref>I34</xm:sqref>
        </x14:dataValidation>
        <x14:dataValidation type="list" allowBlank="1" showInputMessage="1" showErrorMessage="1" xr:uid="{52103F3F-6942-4583-8610-01410021A127}">
          <x14:formula1>
            <xm:f>Rúbrica!$C$11:$G$11</xm:f>
          </x14:formula1>
          <xm:sqref>I35</xm:sqref>
        </x14:dataValidation>
        <x14:dataValidation type="list" allowBlank="1" showInputMessage="1" showErrorMessage="1" xr:uid="{095DDDB9-15A4-4289-B450-BF87CE465DD6}">
          <x14:formula1>
            <xm:f>Rúbrica!$C$12:$G$12</xm:f>
          </x14:formula1>
          <xm:sqref>I37</xm:sqref>
        </x14:dataValidation>
        <x14:dataValidation type="list" allowBlank="1" showInputMessage="1" showErrorMessage="1" xr:uid="{F107224B-8A71-4F0E-B1BF-E3FF23B946BB}">
          <x14:formula1>
            <xm:f>Rúbrica!$C$13:$G$13</xm:f>
          </x14:formula1>
          <xm:sqref>I38</xm:sqref>
        </x14:dataValidation>
        <x14:dataValidation type="list" allowBlank="1" showInputMessage="1" showErrorMessage="1" xr:uid="{3D7C4E4C-11F5-4176-85FC-675F938B58AC}">
          <x14:formula1>
            <xm:f>Rúbrica!$C$14:$G$14</xm:f>
          </x14:formula1>
          <xm:sqref>I39</xm:sqref>
        </x14:dataValidation>
        <x14:dataValidation type="list" allowBlank="1" showInputMessage="1" showErrorMessage="1" xr:uid="{D6F48CA2-57AC-413B-9CC2-0E0E4F8BF7E0}">
          <x14:formula1>
            <xm:f>Rúbrica!$C$15:$G$15</xm:f>
          </x14:formula1>
          <xm:sqref>I40</xm:sqref>
        </x14:dataValidation>
        <x14:dataValidation type="list" allowBlank="1" showInputMessage="1" showErrorMessage="1" xr:uid="{E836DD56-939D-43D6-9EB9-0D26F9B3359D}">
          <x14:formula1>
            <xm:f>Rúbrica!$C$3:$G$3</xm:f>
          </x14:formula1>
          <xm:sqref>I24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9B773-1F3C-42A6-9078-3F1B796A008D}">
  <dimension ref="A1:G15"/>
  <sheetViews>
    <sheetView showGridLines="0" workbookViewId="0">
      <selection activeCell="C1" sqref="C1"/>
    </sheetView>
  </sheetViews>
  <sheetFormatPr defaultColWidth="11.42578125" defaultRowHeight="12.75"/>
  <cols>
    <col min="1" max="1" width="15.7109375" customWidth="1"/>
    <col min="2" max="7" width="31.42578125" customWidth="1"/>
  </cols>
  <sheetData>
    <row r="1" spans="1:7">
      <c r="C1" s="24">
        <v>5</v>
      </c>
      <c r="D1" s="24">
        <v>4</v>
      </c>
      <c r="E1" s="24">
        <v>3</v>
      </c>
      <c r="F1" s="24">
        <v>2</v>
      </c>
      <c r="G1" s="24">
        <v>1</v>
      </c>
    </row>
    <row r="2" spans="1:7">
      <c r="A2" s="22" t="s">
        <v>61</v>
      </c>
      <c r="B2" s="22" t="s">
        <v>62</v>
      </c>
      <c r="C2" s="22" t="s">
        <v>63</v>
      </c>
      <c r="D2" s="22" t="s">
        <v>64</v>
      </c>
      <c r="E2" s="22" t="s">
        <v>65</v>
      </c>
      <c r="F2" s="22" t="s">
        <v>66</v>
      </c>
      <c r="G2" s="22" t="s">
        <v>67</v>
      </c>
    </row>
    <row r="3" spans="1:7" ht="68.25" customHeight="1">
      <c r="A3" s="32" t="s">
        <v>68</v>
      </c>
      <c r="B3" s="32" t="s">
        <v>69</v>
      </c>
      <c r="C3" s="33" t="s">
        <v>70</v>
      </c>
      <c r="D3" s="33" t="s">
        <v>28</v>
      </c>
      <c r="E3" s="33" t="s">
        <v>71</v>
      </c>
      <c r="F3" s="33" t="s">
        <v>72</v>
      </c>
      <c r="G3" s="33" t="s">
        <v>73</v>
      </c>
    </row>
    <row r="4" spans="1:7" ht="51">
      <c r="A4" s="68" t="s">
        <v>74</v>
      </c>
      <c r="B4" s="23" t="s">
        <v>30</v>
      </c>
      <c r="C4" s="23" t="s">
        <v>75</v>
      </c>
      <c r="D4" s="23" t="s">
        <v>31</v>
      </c>
      <c r="E4" s="23" t="s">
        <v>76</v>
      </c>
      <c r="F4" s="23" t="s">
        <v>77</v>
      </c>
      <c r="G4" s="23" t="s">
        <v>78</v>
      </c>
    </row>
    <row r="5" spans="1:7" ht="25.5">
      <c r="A5" s="68"/>
      <c r="B5" s="23" t="s">
        <v>32</v>
      </c>
      <c r="C5" s="23" t="s">
        <v>79</v>
      </c>
      <c r="D5" s="23" t="s">
        <v>80</v>
      </c>
      <c r="E5" s="23" t="s">
        <v>33</v>
      </c>
      <c r="F5" s="23" t="s">
        <v>81</v>
      </c>
      <c r="G5" s="23" t="s">
        <v>82</v>
      </c>
    </row>
    <row r="6" spans="1:7" ht="51">
      <c r="A6" s="68"/>
      <c r="B6" s="23" t="s">
        <v>34</v>
      </c>
      <c r="C6" s="23" t="s">
        <v>83</v>
      </c>
      <c r="D6" s="23" t="s">
        <v>35</v>
      </c>
      <c r="E6" s="23" t="s">
        <v>84</v>
      </c>
      <c r="F6" s="23" t="s">
        <v>85</v>
      </c>
      <c r="G6" s="23" t="s">
        <v>86</v>
      </c>
    </row>
    <row r="7" spans="1:7" ht="38.25">
      <c r="A7" s="68" t="s">
        <v>87</v>
      </c>
      <c r="B7" s="23" t="s">
        <v>37</v>
      </c>
      <c r="C7" s="23" t="s">
        <v>88</v>
      </c>
      <c r="D7" s="23" t="s">
        <v>38</v>
      </c>
      <c r="E7" s="23" t="s">
        <v>89</v>
      </c>
      <c r="F7" s="23" t="s">
        <v>90</v>
      </c>
      <c r="G7" s="23" t="s">
        <v>91</v>
      </c>
    </row>
    <row r="8" spans="1:7" ht="38.25">
      <c r="A8" s="68"/>
      <c r="B8" s="23" t="s">
        <v>39</v>
      </c>
      <c r="C8" s="23" t="s">
        <v>92</v>
      </c>
      <c r="D8" s="23" t="s">
        <v>40</v>
      </c>
      <c r="E8" s="23" t="s">
        <v>93</v>
      </c>
      <c r="F8" s="23" t="s">
        <v>94</v>
      </c>
      <c r="G8" s="23" t="s">
        <v>95</v>
      </c>
    </row>
    <row r="9" spans="1:7" ht="38.25">
      <c r="A9" s="68" t="s">
        <v>96</v>
      </c>
      <c r="B9" s="23" t="s">
        <v>97</v>
      </c>
      <c r="C9" s="23" t="s">
        <v>98</v>
      </c>
      <c r="D9" s="23" t="s">
        <v>43</v>
      </c>
      <c r="E9" s="23" t="s">
        <v>99</v>
      </c>
      <c r="F9" s="23" t="s">
        <v>100</v>
      </c>
      <c r="G9" s="23" t="s">
        <v>101</v>
      </c>
    </row>
    <row r="10" spans="1:7" ht="38.25">
      <c r="A10" s="68"/>
      <c r="B10" s="23" t="s">
        <v>44</v>
      </c>
      <c r="C10" s="23" t="s">
        <v>102</v>
      </c>
      <c r="D10" s="23" t="s">
        <v>103</v>
      </c>
      <c r="E10" s="23" t="s">
        <v>45</v>
      </c>
      <c r="F10" s="23" t="s">
        <v>104</v>
      </c>
      <c r="G10" s="23" t="s">
        <v>105</v>
      </c>
    </row>
    <row r="11" spans="1:7" ht="25.5">
      <c r="A11" s="68"/>
      <c r="B11" s="23" t="s">
        <v>46</v>
      </c>
      <c r="C11" s="23" t="s">
        <v>106</v>
      </c>
      <c r="D11" s="23" t="s">
        <v>47</v>
      </c>
      <c r="E11" s="23" t="s">
        <v>107</v>
      </c>
      <c r="F11" s="23" t="s">
        <v>108</v>
      </c>
      <c r="G11" s="23" t="s">
        <v>109</v>
      </c>
    </row>
    <row r="12" spans="1:7" ht="38.25">
      <c r="A12" s="68" t="s">
        <v>110</v>
      </c>
      <c r="B12" s="23" t="s">
        <v>49</v>
      </c>
      <c r="C12" s="23" t="s">
        <v>50</v>
      </c>
      <c r="D12" s="23" t="s">
        <v>111</v>
      </c>
      <c r="E12" s="23" t="s">
        <v>112</v>
      </c>
      <c r="F12" s="23" t="s">
        <v>113</v>
      </c>
      <c r="G12" s="23" t="s">
        <v>114</v>
      </c>
    </row>
    <row r="13" spans="1:7" ht="25.5">
      <c r="A13" s="68"/>
      <c r="B13" s="23" t="s">
        <v>51</v>
      </c>
      <c r="C13" s="23" t="s">
        <v>115</v>
      </c>
      <c r="D13" s="23" t="s">
        <v>52</v>
      </c>
      <c r="E13" s="23" t="s">
        <v>116</v>
      </c>
      <c r="F13" s="23" t="s">
        <v>117</v>
      </c>
      <c r="G13" s="23" t="s">
        <v>118</v>
      </c>
    </row>
    <row r="14" spans="1:7" ht="25.5">
      <c r="A14" s="68"/>
      <c r="B14" s="23" t="s">
        <v>53</v>
      </c>
      <c r="C14" s="23" t="s">
        <v>119</v>
      </c>
      <c r="D14" s="23" t="s">
        <v>120</v>
      </c>
      <c r="E14" s="23" t="s">
        <v>54</v>
      </c>
      <c r="F14" s="23" t="s">
        <v>121</v>
      </c>
      <c r="G14" s="23" t="s">
        <v>122</v>
      </c>
    </row>
    <row r="15" spans="1:7" ht="25.5">
      <c r="A15" s="68"/>
      <c r="B15" s="23" t="s">
        <v>55</v>
      </c>
      <c r="C15" s="23" t="s">
        <v>123</v>
      </c>
      <c r="D15" s="23" t="s">
        <v>124</v>
      </c>
      <c r="E15" s="23" t="s">
        <v>56</v>
      </c>
      <c r="F15" s="23" t="s">
        <v>125</v>
      </c>
      <c r="G15" s="23" t="s">
        <v>126</v>
      </c>
    </row>
  </sheetData>
  <sheetProtection sheet="1" objects="1" scenarios="1" selectLockedCells="1"/>
  <mergeCells count="4">
    <mergeCell ref="A4:A6"/>
    <mergeCell ref="A12:A15"/>
    <mergeCell ref="A7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2025-07-30T01:34:24Z</dcterms:created>
  <dcterms:modified xsi:type="dcterms:W3CDTF">2026-04-07T17:18:45Z</dcterms:modified>
  <cp:category/>
  <cp:contentStatus/>
</cp:coreProperties>
</file>